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Yugadhya.Mathuria\Downloads\"/>
    </mc:Choice>
  </mc:AlternateContent>
  <xr:revisionPtr revIDLastSave="0" documentId="13_ncr:1_{129540E4-FA4E-4720-9AA7-E9B3D81EC92E}" xr6:coauthVersionLast="47" xr6:coauthVersionMax="47" xr10:uidLastSave="{00000000-0000-0000-0000-000000000000}"/>
  <bookViews>
    <workbookView xWindow="-110" yWindow="-110" windowWidth="19420" windowHeight="10300" xr2:uid="{FE446BB1-AD98-455A-9A51-4C05192D7877}"/>
  </bookViews>
  <sheets>
    <sheet name="Vehicles and Ownership" sheetId="11" r:id="rId1"/>
    <sheet name="Utilization and Deployment" sheetId="5" r:id="rId2"/>
    <sheet name="Unit Economics" sheetId="3" r:id="rId3"/>
    <sheet name="P&amp;L" sheetId="10" r:id="rId4"/>
    <sheet name="Charging and Parking" sheetId="9" r:id="rId5"/>
    <sheet name="Market Penetration" sheetId="7" r:id="rId6"/>
    <sheet name="CAPEX" sheetId="8" r:id="rId7"/>
    <sheet name="Funding" sheetId="12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8" l="1"/>
  <c r="D9" i="8"/>
  <c r="D13" i="8" s="1"/>
  <c r="S26" i="3"/>
  <c r="R26" i="3"/>
  <c r="N26" i="3"/>
  <c r="M26" i="3"/>
  <c r="I26" i="3"/>
  <c r="H26" i="3"/>
  <c r="D26" i="3"/>
  <c r="C26" i="3"/>
  <c r="F5" i="11"/>
  <c r="E5" i="11"/>
  <c r="D5" i="11"/>
  <c r="C5" i="11"/>
  <c r="F6" i="9"/>
  <c r="E6" i="9"/>
  <c r="R17" i="3" l="1"/>
  <c r="S25" i="3" s="1"/>
  <c r="R12" i="3"/>
  <c r="R25" i="3" s="1"/>
  <c r="O22" i="3"/>
  <c r="O30" i="3" s="1"/>
  <c r="O31" i="3" s="1"/>
  <c r="M17" i="3"/>
  <c r="N25" i="3" s="1"/>
  <c r="M12" i="3"/>
  <c r="M25" i="3" s="1"/>
  <c r="J22" i="3"/>
  <c r="J30" i="3" s="1"/>
  <c r="J31" i="3" s="1"/>
  <c r="H17" i="3"/>
  <c r="I25" i="3" s="1"/>
  <c r="H12" i="3"/>
  <c r="H25" i="3" s="1"/>
  <c r="E22" i="3"/>
  <c r="C17" i="3"/>
  <c r="D25" i="3" s="1"/>
  <c r="D30" i="3" s="1"/>
  <c r="D31" i="3" s="1"/>
  <c r="C12" i="3"/>
  <c r="C25" i="3" s="1"/>
  <c r="C30" i="3" s="1"/>
  <c r="C31" i="3" s="1"/>
  <c r="E30" i="3" l="1"/>
  <c r="E31" i="3" s="1"/>
  <c r="I30" i="3"/>
  <c r="I31" i="3" s="1"/>
  <c r="H30" i="3"/>
  <c r="H31" i="3" s="1"/>
  <c r="R30" i="3"/>
  <c r="R31" i="3" s="1"/>
  <c r="S30" i="3"/>
  <c r="S31" i="3" s="1"/>
  <c r="T22" i="3"/>
  <c r="T30" i="3" s="1"/>
  <c r="T31" i="3" s="1"/>
  <c r="M30" i="3"/>
  <c r="M31" i="3" s="1"/>
  <c r="N30" i="3"/>
  <c r="N31" i="3" s="1"/>
</calcChain>
</file>

<file path=xl/sharedStrings.xml><?xml version="1.0" encoding="utf-8"?>
<sst xmlns="http://schemas.openxmlformats.org/spreadsheetml/2006/main" count="232" uniqueCount="103">
  <si>
    <t>Monthly Unit Economics</t>
  </si>
  <si>
    <t>Total Revenue</t>
  </si>
  <si>
    <t>Driver Payout</t>
  </si>
  <si>
    <t>Supervisor Payout</t>
  </si>
  <si>
    <t>Lease</t>
  </si>
  <si>
    <t>Charging &amp; Parking</t>
  </si>
  <si>
    <t>-Electricity</t>
  </si>
  <si>
    <t>-Hub rental</t>
  </si>
  <si>
    <t>Maintenance</t>
  </si>
  <si>
    <t>Ownership Type</t>
  </si>
  <si>
    <t>Own</t>
  </si>
  <si>
    <t>EMI/Lease</t>
  </si>
  <si>
    <t>DCO/SFO</t>
  </si>
  <si>
    <t>Particulars</t>
  </si>
  <si>
    <t>Cost of Vehicle (INR.)</t>
  </si>
  <si>
    <t>Loan</t>
  </si>
  <si>
    <t>-Loan Tenure (Months)</t>
  </si>
  <si>
    <t>-Downpayment</t>
  </si>
  <si>
    <t>-EMI</t>
  </si>
  <si>
    <t xml:space="preserve">-Interest rate </t>
  </si>
  <si>
    <t>-Lease Tenure (Months)</t>
  </si>
  <si>
    <t>-Residual Value (% of cost of vehicle)</t>
  </si>
  <si>
    <t>-Rate of Return</t>
  </si>
  <si>
    <t>-Lease cost</t>
  </si>
  <si>
    <t>DCO/SFO Payout</t>
  </si>
  <si>
    <t>Three-Wheeler (L3)</t>
  </si>
  <si>
    <t>Two-Wheeler</t>
  </si>
  <si>
    <t>Three-Wheeler (L5)</t>
  </si>
  <si>
    <t xml:space="preserve">Four-Wheeler </t>
  </si>
  <si>
    <t>Utilization</t>
  </si>
  <si>
    <t>Form Factor</t>
  </si>
  <si>
    <t>Four-Wheeler</t>
  </si>
  <si>
    <t>Deployment</t>
  </si>
  <si>
    <t>CM</t>
  </si>
  <si>
    <t>CM %</t>
  </si>
  <si>
    <t>Total Vehicles</t>
  </si>
  <si>
    <t>Direct Expenses</t>
  </si>
  <si>
    <t>Gross Margin</t>
  </si>
  <si>
    <t>Indirect Expenses</t>
  </si>
  <si>
    <t>Employee Benefit Expense</t>
  </si>
  <si>
    <t>Other Expenses</t>
  </si>
  <si>
    <t>EBITDA</t>
  </si>
  <si>
    <t>PBT</t>
  </si>
  <si>
    <t>-Revenue from operations</t>
  </si>
  <si>
    <t>-Revenue - Lease Rentals</t>
  </si>
  <si>
    <t>-Revenue - Charging Infra</t>
  </si>
  <si>
    <t>-Other Income</t>
  </si>
  <si>
    <t>-Total Driver Payout</t>
  </si>
  <si>
    <t>-Electricity Cost</t>
  </si>
  <si>
    <t>-Maintenance Cost</t>
  </si>
  <si>
    <t>-3rd Party Charging and Parking Expenses</t>
  </si>
  <si>
    <t>-Total Lease Cost</t>
  </si>
  <si>
    <t>-Vehicle Loan Interest</t>
  </si>
  <si>
    <t>-Hub Rental Cost</t>
  </si>
  <si>
    <t>-Supervisor Cost</t>
  </si>
  <si>
    <t>-Finance Costs</t>
  </si>
  <si>
    <t>-Depreciaiton &amp; Ammortisation</t>
  </si>
  <si>
    <t>Profit and Loss Statement</t>
  </si>
  <si>
    <t>Total</t>
  </si>
  <si>
    <t>Refundable Land Security Deposit</t>
  </si>
  <si>
    <t>Deposit to DISCOM</t>
  </si>
  <si>
    <t xml:space="preserve">Hub Setup-Capital Expenditure </t>
  </si>
  <si>
    <t>* For every 50 three-wheelers/four-wheelers added one additional hub is needed. Whereas, for every 150 two-wheelers added one additional hub is required.</t>
  </si>
  <si>
    <t>Revenue deduction if charging and parking in client's scope</t>
  </si>
  <si>
    <t>2W</t>
  </si>
  <si>
    <t>3W-L3</t>
  </si>
  <si>
    <t>3W-L5</t>
  </si>
  <si>
    <t>Third party charging + parking charges</t>
  </si>
  <si>
    <t>4W</t>
  </si>
  <si>
    <t>Share of deployed vehicles charging at own hub</t>
  </si>
  <si>
    <t>Share of deployed vehicles charging at client's place</t>
  </si>
  <si>
    <t>Share of deployed vehicles charging at Third party hub</t>
  </si>
  <si>
    <t>Charging and Parking - Mix and Expenses</t>
  </si>
  <si>
    <t>Mix (Existing Vehicles)</t>
  </si>
  <si>
    <t>Typical Capex for a hub with 50 vehicles</t>
  </si>
  <si>
    <t>Brokerage and Due dilligence</t>
  </si>
  <si>
    <t>General Infrastructure</t>
  </si>
  <si>
    <t>Charging Infrastructure</t>
  </si>
  <si>
    <t>-Slow Charger (13 No.s)</t>
  </si>
  <si>
    <t>-Fast Charger (3 No.s)</t>
  </si>
  <si>
    <t>-Transformer and structure</t>
  </si>
  <si>
    <t>Rentals and Security Deposits</t>
  </si>
  <si>
    <t>Hub-Rental</t>
  </si>
  <si>
    <t>INR</t>
  </si>
  <si>
    <t>North</t>
  </si>
  <si>
    <t>South</t>
  </si>
  <si>
    <t xml:space="preserve">East </t>
  </si>
  <si>
    <t>West</t>
  </si>
  <si>
    <t xml:space="preserve">Market penetration </t>
  </si>
  <si>
    <t>Tier-1 Cities</t>
  </si>
  <si>
    <t>Tier-2 Cities</t>
  </si>
  <si>
    <t>Tier-3 Cities</t>
  </si>
  <si>
    <t>Tier-4 Cities</t>
  </si>
  <si>
    <t>Funding Avaliable</t>
  </si>
  <si>
    <t>Convertible Debenture</t>
  </si>
  <si>
    <t>Interest on Debenture</t>
  </si>
  <si>
    <t>%</t>
  </si>
  <si>
    <t>Equity</t>
  </si>
  <si>
    <t>Vehicle Mix and Ownership</t>
  </si>
  <si>
    <t>Monthly Unit Economics for all the Form Factors @100% Utilization and Deployment</t>
  </si>
  <si>
    <t>Leased</t>
  </si>
  <si>
    <t>3W - L5</t>
  </si>
  <si>
    <t>3W - L3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</si>
</sst>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1"/>
      <color theme="1"/>
      <name val="Aptos Narrow"/>
      <family val="2"/>
      <scheme val="minor"/>
    </font>
    <font>
      <sz val="10"/>
      <color rgb="FF000000"/>
      <name val="Aptos Narrow"/>
      <family val="2"/>
      <scheme val="minor"/>
    </font>
    <font>
      <sz val="11"/>
      <color theme="4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9" fontId="2" fillId="0" borderId="1" xfId="2" applyFont="1" applyBorder="1"/>
    <xf numFmtId="164" fontId="0" fillId="0" borderId="1" xfId="1" applyNumberFormat="1" applyFont="1" applyBorder="1"/>
    <xf numFmtId="9" fontId="0" fillId="0" borderId="1" xfId="2" applyFont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 applyAlignment="1">
      <alignment horizontal="right" vertical="center"/>
    </xf>
    <xf numFmtId="3" fontId="0" fillId="0" borderId="1" xfId="0" applyNumberFormat="1" applyBorder="1"/>
    <xf numFmtId="9" fontId="0" fillId="0" borderId="1" xfId="0" applyNumberFormat="1" applyBorder="1"/>
    <xf numFmtId="0" fontId="3" fillId="0" borderId="1" xfId="0" applyFont="1" applyBorder="1"/>
    <xf numFmtId="0" fontId="0" fillId="0" borderId="1" xfId="0" quotePrefix="1" applyBorder="1" applyAlignment="1">
      <alignment horizontal="right"/>
    </xf>
    <xf numFmtId="0" fontId="0" fillId="0" borderId="1" xfId="0" quotePrefix="1" applyBorder="1" applyAlignment="1">
      <alignment horizontal="right" wrapText="1"/>
    </xf>
    <xf numFmtId="164" fontId="0" fillId="0" borderId="1" xfId="0" applyNumberFormat="1" applyBorder="1"/>
    <xf numFmtId="43" fontId="0" fillId="0" borderId="1" xfId="1" applyFont="1" applyBorder="1"/>
    <xf numFmtId="17" fontId="2" fillId="2" borderId="1" xfId="0" applyNumberFormat="1" applyFont="1" applyFill="1" applyBorder="1"/>
    <xf numFmtId="164" fontId="2" fillId="0" borderId="1" xfId="1" applyNumberFormat="1" applyFont="1" applyBorder="1"/>
    <xf numFmtId="17" fontId="2" fillId="2" borderId="1" xfId="0" applyNumberFormat="1" applyFont="1" applyFill="1" applyBorder="1" applyAlignment="1">
      <alignment horizontal="center"/>
    </xf>
    <xf numFmtId="0" fontId="1" fillId="0" borderId="0" xfId="3" applyFont="1"/>
    <xf numFmtId="164" fontId="6" fillId="0" borderId="0" xfId="6" applyNumberFormat="1" applyFont="1"/>
    <xf numFmtId="0" fontId="3" fillId="0" borderId="0" xfId="0" applyFont="1"/>
    <xf numFmtId="0" fontId="1" fillId="0" borderId="0" xfId="0" applyFont="1"/>
    <xf numFmtId="0" fontId="2" fillId="0" borderId="2" xfId="0" applyFont="1" applyBorder="1" applyAlignment="1">
      <alignment wrapText="1"/>
    </xf>
    <xf numFmtId="9" fontId="1" fillId="0" borderId="1" xfId="2" applyFont="1" applyFill="1" applyBorder="1" applyAlignment="1">
      <alignment horizontal="center"/>
    </xf>
    <xf numFmtId="164" fontId="1" fillId="0" borderId="1" xfId="6" applyNumberFormat="1" applyFont="1" applyFill="1" applyBorder="1" applyAlignment="1"/>
    <xf numFmtId="0" fontId="7" fillId="2" borderId="1" xfId="0" applyFont="1" applyFill="1" applyBorder="1"/>
    <xf numFmtId="9" fontId="0" fillId="0" borderId="0" xfId="2" applyFont="1"/>
    <xf numFmtId="164" fontId="3" fillId="0" borderId="1" xfId="1" applyNumberFormat="1" applyFont="1" applyBorder="1"/>
    <xf numFmtId="164" fontId="2" fillId="0" borderId="1" xfId="0" applyNumberFormat="1" applyFont="1" applyBorder="1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0" fillId="0" borderId="1" xfId="0" quotePrefix="1" applyBorder="1" applyAlignment="1">
      <alignment horizontal="left" indent="2"/>
    </xf>
    <xf numFmtId="0" fontId="2" fillId="0" borderId="1" xfId="0" quotePrefix="1" applyFont="1" applyBorder="1" applyAlignment="1">
      <alignment horizontal="left"/>
    </xf>
    <xf numFmtId="0" fontId="2" fillId="0" borderId="1" xfId="0" applyFont="1" applyBorder="1" applyAlignment="1">
      <alignment horizontal="center"/>
    </xf>
  </cellXfs>
  <cellStyles count="7">
    <cellStyle name="Comma" xfId="1" builtinId="3"/>
    <cellStyle name="Comma 2" xfId="6" xr:uid="{3B13AD8F-96F4-4094-BDE0-9FEE85149AE3}"/>
    <cellStyle name="Comma 7" xfId="5" xr:uid="{F2D98754-0754-475A-8B2D-E392031FF0C7}"/>
    <cellStyle name="Normal" xfId="0" builtinId="0"/>
    <cellStyle name="Normal 4" xfId="3" xr:uid="{B0ED2BDB-23D5-4F17-A3F1-89CABCA1D0F3}"/>
    <cellStyle name="Normal 5" xfId="4" xr:uid="{A8A7A3EB-BFB7-4116-BB5A-1B2EDA3B0D0C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9AE7-ABB4-4E51-A1CD-0FD65C76EA47}">
  <dimension ref="B2:F21"/>
  <sheetViews>
    <sheetView showGridLines="0" tabSelected="1" workbookViewId="0">
      <selection activeCell="B11" sqref="B11"/>
    </sheetView>
  </sheetViews>
  <sheetFormatPr defaultRowHeight="14" x14ac:dyDescent="0.3"/>
  <cols>
    <col min="1" max="1" width="2.58203125" customWidth="1"/>
    <col min="2" max="2" width="19.75" bestFit="1" customWidth="1"/>
    <col min="3" max="6" width="8.75" bestFit="1" customWidth="1"/>
  </cols>
  <sheetData>
    <row r="2" spans="2:6" x14ac:dyDescent="0.3">
      <c r="B2" s="1" t="s">
        <v>98</v>
      </c>
    </row>
    <row r="4" spans="2:6" x14ac:dyDescent="0.3">
      <c r="B4" s="5" t="s">
        <v>13</v>
      </c>
      <c r="C4" s="21">
        <v>45383</v>
      </c>
      <c r="D4" s="21">
        <v>45413</v>
      </c>
      <c r="E4" s="21">
        <v>45444</v>
      </c>
      <c r="F4" s="21">
        <v>45474</v>
      </c>
    </row>
    <row r="5" spans="2:6" x14ac:dyDescent="0.3">
      <c r="B5" s="2" t="s">
        <v>35</v>
      </c>
      <c r="C5" s="20">
        <f>C6+C10+C14+C18</f>
        <v>1790</v>
      </c>
      <c r="D5" s="20">
        <f t="shared" ref="D5:F5" si="0">D6+D10+D14+D18</f>
        <v>1990</v>
      </c>
      <c r="E5" s="20">
        <f t="shared" si="0"/>
        <v>2120</v>
      </c>
      <c r="F5" s="20">
        <f t="shared" si="0"/>
        <v>2190</v>
      </c>
    </row>
    <row r="6" spans="2:6" x14ac:dyDescent="0.3">
      <c r="B6" s="36" t="s">
        <v>64</v>
      </c>
      <c r="C6" s="20">
        <v>550</v>
      </c>
      <c r="D6" s="20">
        <v>550</v>
      </c>
      <c r="E6" s="20">
        <v>550</v>
      </c>
      <c r="F6" s="20">
        <v>550</v>
      </c>
    </row>
    <row r="7" spans="2:6" ht="14.5" x14ac:dyDescent="0.35">
      <c r="B7" s="35" t="s">
        <v>10</v>
      </c>
      <c r="C7" s="31">
        <v>550</v>
      </c>
      <c r="D7" s="31">
        <v>550</v>
      </c>
      <c r="E7" s="31">
        <v>550</v>
      </c>
      <c r="F7" s="31">
        <v>550</v>
      </c>
    </row>
    <row r="8" spans="2:6" x14ac:dyDescent="0.3">
      <c r="B8" s="35" t="s">
        <v>100</v>
      </c>
      <c r="C8" s="7">
        <v>0</v>
      </c>
      <c r="D8" s="7">
        <v>0</v>
      </c>
      <c r="E8" s="7">
        <v>0</v>
      </c>
      <c r="F8" s="7">
        <v>0</v>
      </c>
    </row>
    <row r="9" spans="2:6" x14ac:dyDescent="0.3">
      <c r="B9" s="35" t="s">
        <v>12</v>
      </c>
      <c r="C9" s="7">
        <v>0</v>
      </c>
      <c r="D9" s="7">
        <v>0</v>
      </c>
      <c r="E9" s="7">
        <v>0</v>
      </c>
      <c r="F9" s="7">
        <v>0</v>
      </c>
    </row>
    <row r="10" spans="2:6" x14ac:dyDescent="0.3">
      <c r="B10" s="36" t="s">
        <v>102</v>
      </c>
      <c r="C10" s="20">
        <v>0</v>
      </c>
      <c r="D10" s="20">
        <v>100</v>
      </c>
      <c r="E10" s="20">
        <v>200</v>
      </c>
      <c r="F10" s="20">
        <v>250</v>
      </c>
    </row>
    <row r="11" spans="2:6" ht="14.5" x14ac:dyDescent="0.35">
      <c r="B11" s="35" t="s">
        <v>10</v>
      </c>
      <c r="C11" s="31">
        <v>0</v>
      </c>
      <c r="D11" s="31">
        <v>100</v>
      </c>
      <c r="E11" s="31">
        <v>200</v>
      </c>
      <c r="F11" s="31">
        <v>250</v>
      </c>
    </row>
    <row r="12" spans="2:6" ht="14.5" x14ac:dyDescent="0.35">
      <c r="B12" s="35" t="s">
        <v>100</v>
      </c>
      <c r="C12" s="31">
        <v>0</v>
      </c>
      <c r="D12" s="31">
        <v>0</v>
      </c>
      <c r="E12" s="31">
        <v>0</v>
      </c>
      <c r="F12" s="31">
        <v>0</v>
      </c>
    </row>
    <row r="13" spans="2:6" ht="14.5" x14ac:dyDescent="0.35">
      <c r="B13" s="35" t="s">
        <v>12</v>
      </c>
      <c r="C13" s="31">
        <v>0</v>
      </c>
      <c r="D13" s="31">
        <v>0</v>
      </c>
      <c r="E13" s="31">
        <v>0</v>
      </c>
      <c r="F13" s="31">
        <v>0</v>
      </c>
    </row>
    <row r="14" spans="2:6" x14ac:dyDescent="0.3">
      <c r="B14" s="36" t="s">
        <v>101</v>
      </c>
      <c r="C14" s="20">
        <v>1100</v>
      </c>
      <c r="D14" s="20">
        <v>1200</v>
      </c>
      <c r="E14" s="20">
        <v>1230</v>
      </c>
      <c r="F14" s="20">
        <v>1250</v>
      </c>
    </row>
    <row r="15" spans="2:6" ht="14.5" x14ac:dyDescent="0.35">
      <c r="B15" s="35" t="s">
        <v>10</v>
      </c>
      <c r="C15" s="31">
        <v>1000</v>
      </c>
      <c r="D15" s="31">
        <v>1000</v>
      </c>
      <c r="E15" s="31">
        <v>1000</v>
      </c>
      <c r="F15" s="31">
        <v>1000</v>
      </c>
    </row>
    <row r="16" spans="2:6" ht="14.5" x14ac:dyDescent="0.35">
      <c r="B16" s="35" t="s">
        <v>100</v>
      </c>
      <c r="C16" s="31">
        <v>100</v>
      </c>
      <c r="D16" s="31">
        <v>150</v>
      </c>
      <c r="E16" s="31">
        <v>150</v>
      </c>
      <c r="F16" s="31">
        <v>150</v>
      </c>
    </row>
    <row r="17" spans="2:6" ht="14.5" x14ac:dyDescent="0.35">
      <c r="B17" s="35" t="s">
        <v>12</v>
      </c>
      <c r="C17" s="31">
        <v>0</v>
      </c>
      <c r="D17" s="31">
        <v>50</v>
      </c>
      <c r="E17" s="31">
        <v>80</v>
      </c>
      <c r="F17" s="31">
        <v>100</v>
      </c>
    </row>
    <row r="18" spans="2:6" x14ac:dyDescent="0.3">
      <c r="B18" s="36" t="s">
        <v>68</v>
      </c>
      <c r="C18" s="20">
        <v>140</v>
      </c>
      <c r="D18" s="20">
        <v>140</v>
      </c>
      <c r="E18" s="20">
        <v>140</v>
      </c>
      <c r="F18" s="20">
        <v>140</v>
      </c>
    </row>
    <row r="19" spans="2:6" ht="14.5" x14ac:dyDescent="0.35">
      <c r="B19" s="35" t="s">
        <v>10</v>
      </c>
      <c r="C19" s="31">
        <v>120</v>
      </c>
      <c r="D19" s="31">
        <v>120</v>
      </c>
      <c r="E19" s="31">
        <v>120</v>
      </c>
      <c r="F19" s="31">
        <v>120</v>
      </c>
    </row>
    <row r="20" spans="2:6" ht="14.5" x14ac:dyDescent="0.35">
      <c r="B20" s="35" t="s">
        <v>100</v>
      </c>
      <c r="C20" s="31">
        <v>20</v>
      </c>
      <c r="D20" s="31">
        <v>20</v>
      </c>
      <c r="E20" s="31">
        <v>20</v>
      </c>
      <c r="F20" s="31">
        <v>20</v>
      </c>
    </row>
    <row r="21" spans="2:6" ht="14.5" x14ac:dyDescent="0.35">
      <c r="B21" s="35" t="s">
        <v>12</v>
      </c>
      <c r="C21" s="31">
        <v>0</v>
      </c>
      <c r="D21" s="31">
        <v>0</v>
      </c>
      <c r="E21" s="31">
        <v>0</v>
      </c>
      <c r="F21" s="31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D366-2540-4A0D-A2CA-438ADAEDF427}">
  <dimension ref="B2:L16"/>
  <sheetViews>
    <sheetView showGridLines="0" workbookViewId="0">
      <selection activeCell="B1" sqref="A1:XFD1"/>
    </sheetView>
  </sheetViews>
  <sheetFormatPr defaultRowHeight="14" x14ac:dyDescent="0.3"/>
  <cols>
    <col min="1" max="1" width="2.58203125" customWidth="1"/>
    <col min="2" max="2" width="16.33203125" bestFit="1" customWidth="1"/>
  </cols>
  <sheetData>
    <row r="2" spans="2:12" x14ac:dyDescent="0.3">
      <c r="B2" s="1" t="s">
        <v>29</v>
      </c>
    </row>
    <row r="4" spans="2:12" x14ac:dyDescent="0.3">
      <c r="B4" s="10" t="s">
        <v>30</v>
      </c>
      <c r="C4" s="19">
        <v>45200</v>
      </c>
      <c r="D4" s="19">
        <v>45231</v>
      </c>
      <c r="E4" s="19">
        <v>45261</v>
      </c>
      <c r="F4" s="19">
        <v>45292</v>
      </c>
      <c r="G4" s="19">
        <v>45323</v>
      </c>
      <c r="H4" s="19">
        <v>45352</v>
      </c>
      <c r="I4" s="19">
        <v>45383</v>
      </c>
      <c r="J4" s="19">
        <v>45413</v>
      </c>
      <c r="K4" s="19">
        <v>45444</v>
      </c>
      <c r="L4" s="19">
        <v>45474</v>
      </c>
    </row>
    <row r="5" spans="2:12" x14ac:dyDescent="0.3">
      <c r="B5" s="3" t="s">
        <v>26</v>
      </c>
      <c r="C5" s="13">
        <v>0.69</v>
      </c>
      <c r="D5" s="13">
        <v>0.69</v>
      </c>
      <c r="E5" s="13">
        <v>0.68</v>
      </c>
      <c r="F5" s="13">
        <v>0.56000000000000005</v>
      </c>
      <c r="G5" s="13">
        <v>0.54</v>
      </c>
      <c r="H5" s="13">
        <v>0.5</v>
      </c>
      <c r="I5" s="13">
        <v>0.46</v>
      </c>
      <c r="J5" s="13">
        <v>0.37</v>
      </c>
      <c r="K5" s="13">
        <v>0.31</v>
      </c>
      <c r="L5" s="13">
        <v>0.28999999999999998</v>
      </c>
    </row>
    <row r="6" spans="2:12" x14ac:dyDescent="0.3">
      <c r="B6" s="3" t="s">
        <v>25</v>
      </c>
      <c r="C6" s="18">
        <v>0</v>
      </c>
      <c r="D6" s="18">
        <v>0</v>
      </c>
      <c r="E6" s="18">
        <v>0</v>
      </c>
      <c r="F6" s="18">
        <v>0</v>
      </c>
      <c r="G6" s="18">
        <v>0</v>
      </c>
      <c r="H6" s="18">
        <v>0</v>
      </c>
      <c r="I6" s="18">
        <v>0</v>
      </c>
      <c r="J6" s="13">
        <v>0.5</v>
      </c>
      <c r="K6" s="13">
        <v>0.9</v>
      </c>
      <c r="L6" s="13">
        <v>0.93</v>
      </c>
    </row>
    <row r="7" spans="2:12" x14ac:dyDescent="0.3">
      <c r="B7" s="3" t="s">
        <v>27</v>
      </c>
      <c r="C7" s="13">
        <v>0.77</v>
      </c>
      <c r="D7" s="13">
        <v>0.75</v>
      </c>
      <c r="E7" s="13">
        <v>0.79</v>
      </c>
      <c r="F7" s="13">
        <v>0.82</v>
      </c>
      <c r="G7" s="13">
        <v>0.78</v>
      </c>
      <c r="H7" s="13">
        <v>0.76</v>
      </c>
      <c r="I7" s="13">
        <v>0.8</v>
      </c>
      <c r="J7" s="13">
        <v>0.82</v>
      </c>
      <c r="K7" s="13">
        <v>0.77</v>
      </c>
      <c r="L7" s="13">
        <v>0.8</v>
      </c>
    </row>
    <row r="8" spans="2:12" x14ac:dyDescent="0.3">
      <c r="B8" s="3" t="s">
        <v>31</v>
      </c>
      <c r="C8" s="13">
        <v>0.85</v>
      </c>
      <c r="D8" s="13">
        <v>0.87</v>
      </c>
      <c r="E8" s="13">
        <v>0.87</v>
      </c>
      <c r="F8" s="13">
        <v>0.87</v>
      </c>
      <c r="G8" s="13">
        <v>0.83</v>
      </c>
      <c r="H8" s="13">
        <v>0.85</v>
      </c>
      <c r="I8" s="13">
        <v>0.85</v>
      </c>
      <c r="J8" s="13">
        <v>0.9</v>
      </c>
      <c r="K8" s="13">
        <v>0.89</v>
      </c>
      <c r="L8" s="13">
        <v>0.9</v>
      </c>
    </row>
    <row r="10" spans="2:12" x14ac:dyDescent="0.3">
      <c r="B10" s="1" t="s">
        <v>32</v>
      </c>
    </row>
    <row r="12" spans="2:12" x14ac:dyDescent="0.3">
      <c r="B12" s="10" t="s">
        <v>30</v>
      </c>
      <c r="C12" s="19">
        <v>45200</v>
      </c>
      <c r="D12" s="19">
        <v>45231</v>
      </c>
      <c r="E12" s="19">
        <v>45261</v>
      </c>
      <c r="F12" s="19">
        <v>45292</v>
      </c>
      <c r="G12" s="19">
        <v>45323</v>
      </c>
      <c r="H12" s="19">
        <v>45352</v>
      </c>
      <c r="I12" s="19">
        <v>45383</v>
      </c>
      <c r="J12" s="19">
        <v>45413</v>
      </c>
      <c r="K12" s="19">
        <v>45444</v>
      </c>
      <c r="L12" s="19">
        <v>45474</v>
      </c>
    </row>
    <row r="13" spans="2:12" x14ac:dyDescent="0.3">
      <c r="B13" s="3" t="s">
        <v>26</v>
      </c>
      <c r="C13" s="13">
        <v>0.78</v>
      </c>
      <c r="D13" s="13">
        <v>0.75</v>
      </c>
      <c r="E13" s="13">
        <v>0.7</v>
      </c>
      <c r="F13" s="13">
        <v>0.7</v>
      </c>
      <c r="G13" s="13">
        <v>0.7</v>
      </c>
      <c r="H13" s="13">
        <v>0.7</v>
      </c>
      <c r="I13" s="13">
        <v>0.7</v>
      </c>
      <c r="J13" s="13">
        <v>0.7</v>
      </c>
      <c r="K13" s="13">
        <v>0.7</v>
      </c>
      <c r="L13" s="13">
        <v>0.7</v>
      </c>
    </row>
    <row r="14" spans="2:12" x14ac:dyDescent="0.3">
      <c r="B14" s="3" t="s">
        <v>25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3">
        <v>0.9</v>
      </c>
      <c r="K14" s="13">
        <v>0.9</v>
      </c>
      <c r="L14" s="13">
        <v>0.9</v>
      </c>
    </row>
    <row r="15" spans="2:12" x14ac:dyDescent="0.3">
      <c r="B15" s="3" t="s">
        <v>27</v>
      </c>
      <c r="C15" s="13">
        <v>0.56000000000000005</v>
      </c>
      <c r="D15" s="13">
        <v>0.59</v>
      </c>
      <c r="E15" s="13">
        <v>0.63</v>
      </c>
      <c r="F15" s="13">
        <v>0.65</v>
      </c>
      <c r="G15" s="13">
        <v>0.62</v>
      </c>
      <c r="H15" s="13">
        <v>0.63</v>
      </c>
      <c r="I15" s="13">
        <v>0.63</v>
      </c>
      <c r="J15" s="13">
        <v>0.63</v>
      </c>
      <c r="K15" s="13">
        <v>0.63</v>
      </c>
      <c r="L15" s="13">
        <v>0.63</v>
      </c>
    </row>
    <row r="16" spans="2:12" x14ac:dyDescent="0.3">
      <c r="B16" s="3" t="s">
        <v>31</v>
      </c>
      <c r="C16" s="13">
        <v>0.85</v>
      </c>
      <c r="D16" s="13">
        <v>0.85</v>
      </c>
      <c r="E16" s="13">
        <v>0.85</v>
      </c>
      <c r="F16" s="13">
        <v>0.85</v>
      </c>
      <c r="G16" s="13">
        <v>0.85</v>
      </c>
      <c r="H16" s="13">
        <v>0.85</v>
      </c>
      <c r="I16" s="13">
        <v>0.85</v>
      </c>
      <c r="J16" s="13">
        <v>0.85</v>
      </c>
      <c r="K16" s="13">
        <v>0.85</v>
      </c>
      <c r="L16" s="13">
        <v>0.85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D1E94-204F-4A02-A7FE-F4E5B864B2ED}">
  <dimension ref="B2:T31"/>
  <sheetViews>
    <sheetView showGridLines="0" workbookViewId="0">
      <selection activeCell="B2" sqref="B2"/>
    </sheetView>
  </sheetViews>
  <sheetFormatPr defaultRowHeight="14" x14ac:dyDescent="0.3"/>
  <cols>
    <col min="1" max="1" width="2.58203125" customWidth="1"/>
    <col min="2" max="2" width="22.83203125" customWidth="1"/>
    <col min="3" max="3" width="11.75" bestFit="1" customWidth="1"/>
    <col min="5" max="5" width="9.75" bestFit="1" customWidth="1"/>
    <col min="7" max="7" width="21.5" bestFit="1" customWidth="1"/>
    <col min="8" max="8" width="8.75" bestFit="1" customWidth="1"/>
    <col min="9" max="9" width="7.25" bestFit="1" customWidth="1"/>
    <col min="10" max="10" width="9.08203125" bestFit="1" customWidth="1"/>
    <col min="12" max="12" width="21.5" bestFit="1" customWidth="1"/>
    <col min="13" max="13" width="9.75" bestFit="1" customWidth="1"/>
    <col min="14" max="14" width="7.25" bestFit="1" customWidth="1"/>
    <col min="15" max="15" width="9.08203125" bestFit="1" customWidth="1"/>
    <col min="17" max="17" width="21.5" bestFit="1" customWidth="1"/>
  </cols>
  <sheetData>
    <row r="2" spans="2:18" x14ac:dyDescent="0.3">
      <c r="B2" s="1" t="s">
        <v>99</v>
      </c>
    </row>
    <row r="4" spans="2:18" x14ac:dyDescent="0.3">
      <c r="B4" s="1" t="s">
        <v>26</v>
      </c>
      <c r="G4" s="1" t="s">
        <v>25</v>
      </c>
      <c r="L4" s="1" t="s">
        <v>27</v>
      </c>
      <c r="Q4" s="1" t="s">
        <v>28</v>
      </c>
    </row>
    <row r="6" spans="2:18" x14ac:dyDescent="0.3">
      <c r="B6" s="10" t="s">
        <v>13</v>
      </c>
      <c r="G6" s="10" t="s">
        <v>13</v>
      </c>
      <c r="L6" s="10" t="s">
        <v>13</v>
      </c>
      <c r="Q6" s="10" t="s">
        <v>13</v>
      </c>
    </row>
    <row r="7" spans="2:18" x14ac:dyDescent="0.3">
      <c r="B7" s="3" t="s">
        <v>14</v>
      </c>
      <c r="C7" s="12">
        <v>130000</v>
      </c>
      <c r="G7" s="3" t="s">
        <v>14</v>
      </c>
      <c r="H7" s="12">
        <v>280000</v>
      </c>
      <c r="L7" s="3" t="s">
        <v>14</v>
      </c>
      <c r="M7" s="12">
        <v>500000</v>
      </c>
      <c r="Q7" s="3" t="s">
        <v>14</v>
      </c>
      <c r="R7" s="12">
        <v>1500000</v>
      </c>
    </row>
    <row r="8" spans="2:18" ht="14.5" x14ac:dyDescent="0.35">
      <c r="B8" s="14" t="s">
        <v>15</v>
      </c>
      <c r="C8" s="12"/>
      <c r="G8" s="14" t="s">
        <v>15</v>
      </c>
      <c r="H8" s="12"/>
      <c r="L8" s="14" t="s">
        <v>15</v>
      </c>
      <c r="M8" s="12"/>
      <c r="Q8" s="14" t="s">
        <v>15</v>
      </c>
      <c r="R8" s="12"/>
    </row>
    <row r="9" spans="2:18" x14ac:dyDescent="0.3">
      <c r="B9" s="15" t="s">
        <v>16</v>
      </c>
      <c r="C9" s="3">
        <v>36</v>
      </c>
      <c r="G9" s="15" t="s">
        <v>16</v>
      </c>
      <c r="H9" s="3">
        <v>36</v>
      </c>
      <c r="L9" s="15" t="s">
        <v>16</v>
      </c>
      <c r="M9" s="3">
        <v>36</v>
      </c>
      <c r="Q9" s="15" t="s">
        <v>16</v>
      </c>
      <c r="R9" s="3">
        <v>60</v>
      </c>
    </row>
    <row r="10" spans="2:18" x14ac:dyDescent="0.3">
      <c r="B10" s="15" t="s">
        <v>19</v>
      </c>
      <c r="C10" s="13">
        <v>0.15</v>
      </c>
      <c r="G10" s="15" t="s">
        <v>19</v>
      </c>
      <c r="H10" s="13">
        <v>0.16</v>
      </c>
      <c r="L10" s="15" t="s">
        <v>19</v>
      </c>
      <c r="M10" s="13">
        <v>0.12</v>
      </c>
      <c r="Q10" s="15" t="s">
        <v>19</v>
      </c>
      <c r="R10" s="13">
        <v>0.12</v>
      </c>
    </row>
    <row r="11" spans="2:18" x14ac:dyDescent="0.3">
      <c r="B11" s="15" t="s">
        <v>17</v>
      </c>
      <c r="C11" s="13">
        <v>0.1</v>
      </c>
      <c r="G11" s="15" t="s">
        <v>17</v>
      </c>
      <c r="H11" s="13">
        <v>0.1</v>
      </c>
      <c r="L11" s="15" t="s">
        <v>17</v>
      </c>
      <c r="M11" s="13">
        <v>0.1</v>
      </c>
      <c r="Q11" s="15" t="s">
        <v>17</v>
      </c>
      <c r="R11" s="13">
        <v>0.1</v>
      </c>
    </row>
    <row r="12" spans="2:18" x14ac:dyDescent="0.3">
      <c r="B12" s="15" t="s">
        <v>18</v>
      </c>
      <c r="C12" s="7">
        <f>-PMT(C10/12,C9,C7*(1-C11))</f>
        <v>4055.8434349907138</v>
      </c>
      <c r="G12" s="15" t="s">
        <v>18</v>
      </c>
      <c r="H12" s="7">
        <f>-PMT(H10/12,H9,H7*(1-H11))</f>
        <v>8859.572325160223</v>
      </c>
      <c r="L12" s="15" t="s">
        <v>18</v>
      </c>
      <c r="M12" s="7">
        <f>-PMT(M10/12,M9,M7*(1-M11))</f>
        <v>14946.439415783036</v>
      </c>
      <c r="Q12" s="15" t="s">
        <v>18</v>
      </c>
      <c r="R12" s="7">
        <f>-PMT(R10/12,R9,R7*(1-R11))</f>
        <v>30030.004374617394</v>
      </c>
    </row>
    <row r="13" spans="2:18" ht="14.5" x14ac:dyDescent="0.35">
      <c r="B13" s="14" t="s">
        <v>4</v>
      </c>
      <c r="C13" s="7"/>
      <c r="G13" s="14" t="s">
        <v>4</v>
      </c>
      <c r="H13" s="7"/>
      <c r="L13" s="14" t="s">
        <v>4</v>
      </c>
      <c r="M13" s="7"/>
      <c r="Q13" s="14" t="s">
        <v>4</v>
      </c>
      <c r="R13" s="7"/>
    </row>
    <row r="14" spans="2:18" x14ac:dyDescent="0.3">
      <c r="B14" s="15" t="s">
        <v>20</v>
      </c>
      <c r="C14" s="3">
        <v>36</v>
      </c>
      <c r="G14" s="15" t="s">
        <v>20</v>
      </c>
      <c r="H14" s="3">
        <v>36</v>
      </c>
      <c r="L14" s="15" t="s">
        <v>20</v>
      </c>
      <c r="M14" s="3">
        <v>36</v>
      </c>
      <c r="Q14" s="15" t="s">
        <v>20</v>
      </c>
      <c r="R14" s="3">
        <v>60</v>
      </c>
    </row>
    <row r="15" spans="2:18" ht="28" x14ac:dyDescent="0.3">
      <c r="B15" s="16" t="s">
        <v>21</v>
      </c>
      <c r="C15" s="13">
        <v>0.1</v>
      </c>
      <c r="G15" s="16" t="s">
        <v>21</v>
      </c>
      <c r="H15" s="13">
        <v>0.1</v>
      </c>
      <c r="L15" s="16" t="s">
        <v>21</v>
      </c>
      <c r="M15" s="13">
        <v>0.1</v>
      </c>
      <c r="Q15" s="16" t="s">
        <v>21</v>
      </c>
      <c r="R15" s="13">
        <v>0.1</v>
      </c>
    </row>
    <row r="16" spans="2:18" x14ac:dyDescent="0.3">
      <c r="B16" s="16" t="s">
        <v>22</v>
      </c>
      <c r="C16" s="13">
        <v>0.15</v>
      </c>
      <c r="G16" s="16" t="s">
        <v>22</v>
      </c>
      <c r="H16" s="13">
        <v>0.15</v>
      </c>
      <c r="L16" s="16" t="s">
        <v>22</v>
      </c>
      <c r="M16" s="13">
        <v>0.12</v>
      </c>
      <c r="Q16" s="16" t="s">
        <v>22</v>
      </c>
      <c r="R16" s="13">
        <v>0.12</v>
      </c>
    </row>
    <row r="17" spans="2:20" x14ac:dyDescent="0.3">
      <c r="B17" s="15" t="s">
        <v>23</v>
      </c>
      <c r="C17" s="7">
        <f>((C7-((C7*C15)/(1+C16/12)^C14))*(C16/12))/(1-(1/(1+C16/12)^(C14)))</f>
        <v>4218.3434349907157</v>
      </c>
      <c r="G17" s="15" t="s">
        <v>23</v>
      </c>
      <c r="H17" s="7">
        <f>((H7-((H7*H15)/(1+H16/12)^H14))*(H16/12))/(1-(1/(1+H16/12)^(H14)))</f>
        <v>9085.6627830569269</v>
      </c>
      <c r="L17" s="15" t="s">
        <v>23</v>
      </c>
      <c r="M17" s="7">
        <f>((M7-((M7*M15)/(1+M16/12)^M14))*(M16/12))/(1-(1/(1+M16/12)^(M14)))</f>
        <v>15446.439415783025</v>
      </c>
      <c r="Q17" s="15" t="s">
        <v>23</v>
      </c>
      <c r="R17" s="7">
        <f>((R7-((R7*R15)/(1+R16/12)^R14))*(R16/12))/(1-(1/(1+R16/12)^(R14)))</f>
        <v>31530.00437461738</v>
      </c>
    </row>
    <row r="19" spans="2:20" x14ac:dyDescent="0.3">
      <c r="C19" s="37" t="s">
        <v>9</v>
      </c>
      <c r="D19" s="37"/>
      <c r="E19" s="37"/>
      <c r="H19" s="37" t="s">
        <v>9</v>
      </c>
      <c r="I19" s="37"/>
      <c r="J19" s="37"/>
      <c r="M19" s="37" t="s">
        <v>9</v>
      </c>
      <c r="N19" s="37"/>
      <c r="O19" s="37"/>
      <c r="R19" s="37" t="s">
        <v>9</v>
      </c>
      <c r="S19" s="37"/>
      <c r="T19" s="37"/>
    </row>
    <row r="20" spans="2:20" x14ac:dyDescent="0.3">
      <c r="B20" s="10" t="s">
        <v>0</v>
      </c>
      <c r="C20" s="5" t="s">
        <v>10</v>
      </c>
      <c r="D20" s="5" t="s">
        <v>4</v>
      </c>
      <c r="E20" s="5" t="s">
        <v>12</v>
      </c>
      <c r="G20" s="10" t="s">
        <v>0</v>
      </c>
      <c r="H20" s="5" t="s">
        <v>10</v>
      </c>
      <c r="I20" s="5" t="s">
        <v>4</v>
      </c>
      <c r="J20" s="5" t="s">
        <v>12</v>
      </c>
      <c r="L20" s="10" t="s">
        <v>0</v>
      </c>
      <c r="M20" s="5" t="s">
        <v>10</v>
      </c>
      <c r="N20" s="5" t="s">
        <v>4</v>
      </c>
      <c r="O20" s="5" t="s">
        <v>12</v>
      </c>
      <c r="Q20" s="10" t="s">
        <v>0</v>
      </c>
      <c r="R20" s="5" t="s">
        <v>10</v>
      </c>
      <c r="S20" s="5" t="s">
        <v>4</v>
      </c>
      <c r="T20" s="5" t="s">
        <v>12</v>
      </c>
    </row>
    <row r="21" spans="2:20" x14ac:dyDescent="0.3">
      <c r="B21" s="3" t="s">
        <v>1</v>
      </c>
      <c r="C21" s="7">
        <v>34000</v>
      </c>
      <c r="D21" s="7">
        <v>34000</v>
      </c>
      <c r="E21" s="7">
        <v>34000</v>
      </c>
      <c r="G21" s="3" t="s">
        <v>1</v>
      </c>
      <c r="H21" s="7">
        <v>43000</v>
      </c>
      <c r="I21" s="7">
        <v>43000</v>
      </c>
      <c r="J21" s="7">
        <v>43000</v>
      </c>
      <c r="L21" s="3" t="s">
        <v>1</v>
      </c>
      <c r="M21" s="7">
        <v>46000</v>
      </c>
      <c r="N21" s="7">
        <v>46000</v>
      </c>
      <c r="O21" s="7">
        <v>46000</v>
      </c>
      <c r="Q21" s="3" t="s">
        <v>1</v>
      </c>
      <c r="R21" s="7">
        <v>70000</v>
      </c>
      <c r="S21" s="7">
        <v>70000</v>
      </c>
      <c r="T21" s="7">
        <v>70000</v>
      </c>
    </row>
    <row r="22" spans="2:20" x14ac:dyDescent="0.3">
      <c r="B22" s="3" t="s">
        <v>24</v>
      </c>
      <c r="C22" s="7">
        <v>0</v>
      </c>
      <c r="D22" s="7">
        <v>0</v>
      </c>
      <c r="E22" s="7">
        <f>86%*E21</f>
        <v>29240</v>
      </c>
      <c r="G22" s="3" t="s">
        <v>24</v>
      </c>
      <c r="H22" s="7">
        <v>0</v>
      </c>
      <c r="I22" s="7">
        <v>0</v>
      </c>
      <c r="J22" s="7">
        <f>86%*J21</f>
        <v>36980</v>
      </c>
      <c r="L22" s="3" t="s">
        <v>24</v>
      </c>
      <c r="M22" s="7">
        <v>0</v>
      </c>
      <c r="N22" s="7">
        <v>0</v>
      </c>
      <c r="O22" s="7">
        <f>86%*O21</f>
        <v>39560</v>
      </c>
      <c r="Q22" s="3" t="s">
        <v>24</v>
      </c>
      <c r="R22" s="7">
        <v>0</v>
      </c>
      <c r="S22" s="7">
        <v>0</v>
      </c>
      <c r="T22" s="7">
        <f>86%*T21</f>
        <v>60200</v>
      </c>
    </row>
    <row r="23" spans="2:20" x14ac:dyDescent="0.3">
      <c r="B23" s="3" t="s">
        <v>2</v>
      </c>
      <c r="C23" s="7">
        <v>20000</v>
      </c>
      <c r="D23" s="7">
        <v>20000</v>
      </c>
      <c r="E23" s="7">
        <v>0</v>
      </c>
      <c r="G23" s="3" t="s">
        <v>2</v>
      </c>
      <c r="H23" s="7">
        <v>19000</v>
      </c>
      <c r="I23" s="7">
        <v>19000</v>
      </c>
      <c r="J23" s="7">
        <v>0</v>
      </c>
      <c r="L23" s="3" t="s">
        <v>2</v>
      </c>
      <c r="M23" s="7">
        <v>21000</v>
      </c>
      <c r="N23" s="7">
        <v>21000</v>
      </c>
      <c r="O23" s="7">
        <v>0</v>
      </c>
      <c r="Q23" s="3" t="s">
        <v>2</v>
      </c>
      <c r="R23" s="7">
        <v>19500</v>
      </c>
      <c r="S23" s="7">
        <v>19500</v>
      </c>
      <c r="T23" s="7">
        <v>0</v>
      </c>
    </row>
    <row r="24" spans="2:20" x14ac:dyDescent="0.3">
      <c r="B24" s="3" t="s">
        <v>3</v>
      </c>
      <c r="C24" s="7">
        <v>500</v>
      </c>
      <c r="D24" s="7">
        <v>500</v>
      </c>
      <c r="E24" s="7">
        <v>0</v>
      </c>
      <c r="G24" s="3" t="s">
        <v>3</v>
      </c>
      <c r="H24" s="7">
        <v>500</v>
      </c>
      <c r="I24" s="7">
        <v>500</v>
      </c>
      <c r="J24" s="7">
        <v>0</v>
      </c>
      <c r="L24" s="3" t="s">
        <v>3</v>
      </c>
      <c r="M24" s="7">
        <v>500</v>
      </c>
      <c r="N24" s="7">
        <v>500</v>
      </c>
      <c r="O24" s="7">
        <v>0</v>
      </c>
      <c r="Q24" s="3" t="s">
        <v>3</v>
      </c>
      <c r="R24" s="7">
        <v>1000</v>
      </c>
      <c r="S24" s="7">
        <v>1000</v>
      </c>
      <c r="T24" s="7">
        <v>0</v>
      </c>
    </row>
    <row r="25" spans="2:20" x14ac:dyDescent="0.3">
      <c r="B25" s="3" t="s">
        <v>11</v>
      </c>
      <c r="C25" s="7">
        <f>C12</f>
        <v>4055.8434349907138</v>
      </c>
      <c r="D25" s="7">
        <f>C17</f>
        <v>4218.3434349907157</v>
      </c>
      <c r="E25" s="7">
        <v>0</v>
      </c>
      <c r="G25" s="3" t="s">
        <v>11</v>
      </c>
      <c r="H25" s="7">
        <f>H12</f>
        <v>8859.572325160223</v>
      </c>
      <c r="I25" s="7">
        <f>H17</f>
        <v>9085.6627830569269</v>
      </c>
      <c r="J25" s="7">
        <v>0</v>
      </c>
      <c r="L25" s="3" t="s">
        <v>11</v>
      </c>
      <c r="M25" s="7">
        <f>M12</f>
        <v>14946.439415783036</v>
      </c>
      <c r="N25" s="7">
        <f>M17</f>
        <v>15446.439415783025</v>
      </c>
      <c r="O25" s="7">
        <v>0</v>
      </c>
      <c r="Q25" s="3" t="s">
        <v>11</v>
      </c>
      <c r="R25" s="7">
        <f>R12</f>
        <v>30030.004374617394</v>
      </c>
      <c r="S25" s="7">
        <f>R17</f>
        <v>31530.00437461738</v>
      </c>
      <c r="T25" s="7">
        <v>0</v>
      </c>
    </row>
    <row r="26" spans="2:20" x14ac:dyDescent="0.3">
      <c r="B26" s="3" t="s">
        <v>5</v>
      </c>
      <c r="C26" s="7">
        <f>C27+C28</f>
        <v>1600</v>
      </c>
      <c r="D26" s="7">
        <f>D27+D28</f>
        <v>1600</v>
      </c>
      <c r="E26" s="7">
        <v>0</v>
      </c>
      <c r="G26" s="3" t="s">
        <v>5</v>
      </c>
      <c r="H26" s="7">
        <f t="shared" ref="H26:I26" si="0">H27+H28</f>
        <v>3500</v>
      </c>
      <c r="I26" s="7">
        <f t="shared" si="0"/>
        <v>3500</v>
      </c>
      <c r="J26" s="7">
        <v>0</v>
      </c>
      <c r="L26" s="3" t="s">
        <v>5</v>
      </c>
      <c r="M26" s="7">
        <f t="shared" ref="M26:N26" si="1">M27+M28</f>
        <v>4100</v>
      </c>
      <c r="N26" s="7">
        <f t="shared" si="1"/>
        <v>4100</v>
      </c>
      <c r="O26" s="7">
        <v>0</v>
      </c>
      <c r="Q26" s="3" t="s">
        <v>5</v>
      </c>
      <c r="R26" s="7">
        <f t="shared" ref="R26:S26" si="2">R27+R28</f>
        <v>8000</v>
      </c>
      <c r="S26" s="7">
        <f t="shared" si="2"/>
        <v>8000</v>
      </c>
      <c r="T26" s="7">
        <v>0</v>
      </c>
    </row>
    <row r="27" spans="2:20" x14ac:dyDescent="0.3">
      <c r="B27" s="11" t="s">
        <v>6</v>
      </c>
      <c r="C27" s="7">
        <v>1100</v>
      </c>
      <c r="D27" s="7">
        <v>1100</v>
      </c>
      <c r="E27" s="7">
        <v>0</v>
      </c>
      <c r="G27" s="11" t="s">
        <v>6</v>
      </c>
      <c r="H27" s="7">
        <v>1500</v>
      </c>
      <c r="I27" s="7">
        <v>1500</v>
      </c>
      <c r="J27" s="7">
        <v>0</v>
      </c>
      <c r="L27" s="11" t="s">
        <v>6</v>
      </c>
      <c r="M27" s="7">
        <v>1600</v>
      </c>
      <c r="N27" s="7">
        <v>1600</v>
      </c>
      <c r="O27" s="7">
        <v>0</v>
      </c>
      <c r="Q27" s="11" t="s">
        <v>6</v>
      </c>
      <c r="R27" s="7">
        <v>5000</v>
      </c>
      <c r="S27" s="7">
        <v>5000</v>
      </c>
      <c r="T27" s="7">
        <v>0</v>
      </c>
    </row>
    <row r="28" spans="2:20" x14ac:dyDescent="0.3">
      <c r="B28" s="11" t="s">
        <v>7</v>
      </c>
      <c r="C28" s="7">
        <v>500</v>
      </c>
      <c r="D28" s="7">
        <v>500</v>
      </c>
      <c r="E28" s="7">
        <v>0</v>
      </c>
      <c r="G28" s="11" t="s">
        <v>7</v>
      </c>
      <c r="H28" s="7">
        <v>2000</v>
      </c>
      <c r="I28" s="7">
        <v>2000</v>
      </c>
      <c r="J28" s="7">
        <v>0</v>
      </c>
      <c r="L28" s="11" t="s">
        <v>7</v>
      </c>
      <c r="M28" s="7">
        <v>2500</v>
      </c>
      <c r="N28" s="7">
        <v>2500</v>
      </c>
      <c r="O28" s="7">
        <v>0</v>
      </c>
      <c r="Q28" s="11" t="s">
        <v>7</v>
      </c>
      <c r="R28" s="7">
        <v>3000</v>
      </c>
      <c r="S28" s="7">
        <v>3000</v>
      </c>
      <c r="T28" s="7">
        <v>0</v>
      </c>
    </row>
    <row r="29" spans="2:20" x14ac:dyDescent="0.3">
      <c r="B29" s="3" t="s">
        <v>8</v>
      </c>
      <c r="C29" s="7">
        <v>1000</v>
      </c>
      <c r="D29" s="7">
        <v>1000</v>
      </c>
      <c r="E29" s="7">
        <v>0</v>
      </c>
      <c r="G29" s="3" t="s">
        <v>8</v>
      </c>
      <c r="H29" s="7">
        <v>1000</v>
      </c>
      <c r="I29" s="7">
        <v>1000</v>
      </c>
      <c r="J29" s="7">
        <v>0</v>
      </c>
      <c r="L29" s="3" t="s">
        <v>8</v>
      </c>
      <c r="M29" s="7">
        <v>1000</v>
      </c>
      <c r="N29" s="7">
        <v>1000</v>
      </c>
      <c r="O29" s="7">
        <v>0</v>
      </c>
      <c r="Q29" s="3" t="s">
        <v>8</v>
      </c>
      <c r="R29" s="7">
        <v>2000</v>
      </c>
      <c r="S29" s="7">
        <v>2000</v>
      </c>
      <c r="T29" s="7">
        <v>0</v>
      </c>
    </row>
    <row r="30" spans="2:20" x14ac:dyDescent="0.3">
      <c r="B30" s="3" t="s">
        <v>33</v>
      </c>
      <c r="C30" s="7">
        <f>C21-SUM(C22:C26)-C29</f>
        <v>6844.1565650092853</v>
      </c>
      <c r="D30" s="7">
        <f t="shared" ref="D30" si="3">D21-SUM(D22:D26)-D29</f>
        <v>6681.6565650092853</v>
      </c>
      <c r="E30" s="17">
        <f>E21-E22</f>
        <v>4760</v>
      </c>
      <c r="G30" s="3" t="s">
        <v>33</v>
      </c>
      <c r="H30" s="7">
        <f>H21-SUM(H22:H26)-H29</f>
        <v>10140.427674839775</v>
      </c>
      <c r="I30" s="7">
        <f>I21-SUM(I22:I26)-I29</f>
        <v>9914.3372169430731</v>
      </c>
      <c r="J30" s="17">
        <f>J21-J22</f>
        <v>6020</v>
      </c>
      <c r="L30" s="3" t="s">
        <v>33</v>
      </c>
      <c r="M30" s="7">
        <f>M21-SUM(M22:M26)-M29</f>
        <v>4453.5605842169607</v>
      </c>
      <c r="N30" s="7">
        <f>N21-SUM(N22:N26)-N29</f>
        <v>3953.5605842169753</v>
      </c>
      <c r="O30" s="17">
        <f>O21-O22</f>
        <v>6440</v>
      </c>
      <c r="Q30" s="3" t="s">
        <v>33</v>
      </c>
      <c r="R30" s="7">
        <f>R21-SUM(R22:R26)-R29</f>
        <v>9469.9956253826094</v>
      </c>
      <c r="S30" s="7">
        <f>S21-SUM(S22:S26)-S29</f>
        <v>7969.995625382624</v>
      </c>
      <c r="T30" s="17">
        <f>T21-T22</f>
        <v>9800</v>
      </c>
    </row>
    <row r="31" spans="2:20" x14ac:dyDescent="0.3">
      <c r="B31" s="3" t="s">
        <v>34</v>
      </c>
      <c r="C31" s="8">
        <f t="shared" ref="C31:D31" si="4">C30/C21</f>
        <v>0.20129872250027309</v>
      </c>
      <c r="D31" s="8">
        <f t="shared" si="4"/>
        <v>0.19651931073556722</v>
      </c>
      <c r="E31" s="8">
        <f>E30/E21</f>
        <v>0.14000000000000001</v>
      </c>
      <c r="G31" s="3" t="s">
        <v>34</v>
      </c>
      <c r="H31" s="8">
        <f>H30/H21</f>
        <v>0.2358238994148785</v>
      </c>
      <c r="I31" s="8">
        <f t="shared" ref="I31:J31" si="5">I30/I21</f>
        <v>0.23056598178937379</v>
      </c>
      <c r="J31" s="8">
        <f t="shared" si="5"/>
        <v>0.14000000000000001</v>
      </c>
      <c r="L31" s="3" t="s">
        <v>34</v>
      </c>
      <c r="M31" s="8">
        <f>M30/M21</f>
        <v>9.6816534439499141E-2</v>
      </c>
      <c r="N31" s="8">
        <f t="shared" ref="N31" si="6">N30/N21</f>
        <v>8.5946969222108163E-2</v>
      </c>
      <c r="O31" s="8">
        <f t="shared" ref="O31" si="7">O30/O21</f>
        <v>0.14000000000000001</v>
      </c>
      <c r="Q31" s="3" t="s">
        <v>34</v>
      </c>
      <c r="R31" s="8">
        <f>R30/R21</f>
        <v>0.13528565179118013</v>
      </c>
      <c r="S31" s="8">
        <f t="shared" ref="S31" si="8">S30/S21</f>
        <v>0.11385708036260891</v>
      </c>
      <c r="T31" s="8">
        <f t="shared" ref="T31" si="9">T30/T21</f>
        <v>0.14000000000000001</v>
      </c>
    </row>
  </sheetData>
  <mergeCells count="4">
    <mergeCell ref="R19:T19"/>
    <mergeCell ref="C19:E19"/>
    <mergeCell ref="H19:J19"/>
    <mergeCell ref="M19:O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5CC0F3-DEFC-4602-A529-FDE088939C57}">
  <dimension ref="B2:J32"/>
  <sheetViews>
    <sheetView showGridLines="0" topLeftCell="A24" workbookViewId="0">
      <selection activeCell="I40" sqref="I40"/>
    </sheetView>
  </sheetViews>
  <sheetFormatPr defaultRowHeight="14" x14ac:dyDescent="0.3"/>
  <cols>
    <col min="1" max="1" width="2.58203125" customWidth="1"/>
    <col min="2" max="2" width="41" bestFit="1" customWidth="1"/>
    <col min="3" max="3" width="14.83203125" bestFit="1" customWidth="1"/>
    <col min="4" max="4" width="15.08203125" bestFit="1" customWidth="1"/>
    <col min="5" max="6" width="14.83203125" bestFit="1" customWidth="1"/>
  </cols>
  <sheetData>
    <row r="2" spans="2:10" x14ac:dyDescent="0.3">
      <c r="B2" s="1" t="s">
        <v>57</v>
      </c>
    </row>
    <row r="4" spans="2:10" x14ac:dyDescent="0.3">
      <c r="B4" s="5" t="s">
        <v>13</v>
      </c>
      <c r="C4" s="21">
        <v>45383</v>
      </c>
      <c r="D4" s="21">
        <v>45413</v>
      </c>
      <c r="E4" s="21">
        <v>45444</v>
      </c>
      <c r="F4" s="21">
        <v>45474</v>
      </c>
    </row>
    <row r="5" spans="2:10" x14ac:dyDescent="0.3">
      <c r="B5" s="2" t="s">
        <v>1</v>
      </c>
      <c r="C5" s="6">
        <v>1</v>
      </c>
      <c r="D5" s="6">
        <v>1</v>
      </c>
      <c r="E5" s="6">
        <v>1</v>
      </c>
      <c r="F5" s="6">
        <v>1</v>
      </c>
    </row>
    <row r="6" spans="2:10" x14ac:dyDescent="0.3">
      <c r="B6" s="15" t="s">
        <v>43</v>
      </c>
      <c r="C6" s="8">
        <v>0.96699298786036525</v>
      </c>
      <c r="D6" s="8">
        <v>0.96877726108334061</v>
      </c>
      <c r="E6" s="8">
        <v>0.96687147140472307</v>
      </c>
      <c r="F6" s="8">
        <v>0.95930366133791112</v>
      </c>
      <c r="G6" s="30"/>
      <c r="H6" s="30"/>
      <c r="I6" s="30"/>
      <c r="J6" s="30"/>
    </row>
    <row r="7" spans="2:10" x14ac:dyDescent="0.3">
      <c r="B7" s="15" t="s">
        <v>44</v>
      </c>
      <c r="C7" s="8">
        <v>1.2083160005406506E-2</v>
      </c>
      <c r="D7" s="8">
        <v>1.0875300735499702E-2</v>
      </c>
      <c r="E7" s="8">
        <v>1.0255015708717567E-2</v>
      </c>
      <c r="F7" s="8">
        <v>9.3907495104649311E-3</v>
      </c>
      <c r="G7" s="30"/>
      <c r="H7" s="30"/>
      <c r="I7" s="30"/>
      <c r="J7" s="30"/>
    </row>
    <row r="8" spans="2:10" x14ac:dyDescent="0.3">
      <c r="B8" s="15" t="s">
        <v>45</v>
      </c>
      <c r="C8" s="8">
        <v>1.0184311385998393E-2</v>
      </c>
      <c r="D8" s="8">
        <v>9.1662652035683408E-3</v>
      </c>
      <c r="E8" s="8">
        <v>1.1366523925339581E-2</v>
      </c>
      <c r="F8" s="8">
        <v>1.5588481072820045E-2</v>
      </c>
      <c r="G8" s="30"/>
      <c r="H8" s="30"/>
      <c r="I8" s="30"/>
      <c r="J8" s="30"/>
    </row>
    <row r="9" spans="2:10" x14ac:dyDescent="0.3">
      <c r="B9" s="15" t="s">
        <v>46</v>
      </c>
      <c r="C9" s="8">
        <v>1.073954074822985E-2</v>
      </c>
      <c r="D9" s="8">
        <v>1.1181172977591337E-2</v>
      </c>
      <c r="E9" s="8">
        <v>1.1506988961219849E-2</v>
      </c>
      <c r="F9" s="8">
        <v>1.5717108078803929E-2</v>
      </c>
      <c r="G9" s="30"/>
      <c r="H9" s="30"/>
      <c r="I9" s="30"/>
      <c r="J9" s="30"/>
    </row>
    <row r="10" spans="2:10" x14ac:dyDescent="0.3">
      <c r="B10" s="2" t="s">
        <v>36</v>
      </c>
      <c r="C10" s="18"/>
      <c r="D10" s="18"/>
      <c r="E10" s="18"/>
      <c r="F10" s="18"/>
      <c r="G10" s="30"/>
      <c r="H10" s="30"/>
      <c r="I10" s="30"/>
      <c r="J10" s="30"/>
    </row>
    <row r="11" spans="2:10" x14ac:dyDescent="0.3">
      <c r="B11" s="15" t="s">
        <v>47</v>
      </c>
      <c r="C11" s="8">
        <v>0.51246666135196006</v>
      </c>
      <c r="D11" s="8">
        <v>0.51324184344250157</v>
      </c>
      <c r="E11" s="8">
        <v>0.50763393768100895</v>
      </c>
      <c r="F11" s="8">
        <v>0.48541866583194826</v>
      </c>
      <c r="G11" s="30"/>
      <c r="H11" s="30"/>
      <c r="I11" s="30"/>
      <c r="J11" s="30"/>
    </row>
    <row r="12" spans="2:10" x14ac:dyDescent="0.3">
      <c r="B12" s="15"/>
      <c r="C12" s="8"/>
      <c r="D12" s="8"/>
      <c r="E12" s="8"/>
      <c r="F12" s="8"/>
      <c r="G12" s="30"/>
      <c r="H12" s="30"/>
      <c r="I12" s="30"/>
      <c r="J12" s="30"/>
    </row>
    <row r="13" spans="2:10" x14ac:dyDescent="0.3">
      <c r="B13" s="2" t="s">
        <v>37</v>
      </c>
      <c r="C13" s="6">
        <v>0.48753333864803994</v>
      </c>
      <c r="D13" s="6">
        <v>0.48675815655749838</v>
      </c>
      <c r="E13" s="6">
        <v>0.49236606231899116</v>
      </c>
      <c r="F13" s="6">
        <v>0.50690786184457326</v>
      </c>
      <c r="G13" s="30"/>
      <c r="H13" s="30"/>
      <c r="I13" s="30"/>
      <c r="J13" s="30"/>
    </row>
    <row r="14" spans="2:10" x14ac:dyDescent="0.3">
      <c r="B14" s="3"/>
      <c r="C14" s="3"/>
      <c r="D14" s="3"/>
      <c r="E14" s="3"/>
      <c r="F14" s="3"/>
      <c r="G14" s="30"/>
      <c r="H14" s="30"/>
      <c r="I14" s="30"/>
      <c r="J14" s="30"/>
    </row>
    <row r="15" spans="2:10" x14ac:dyDescent="0.3">
      <c r="B15" s="15" t="s">
        <v>48</v>
      </c>
      <c r="C15" s="8">
        <v>4.4130577940531719E-2</v>
      </c>
      <c r="D15" s="8">
        <v>3.971918823552361E-2</v>
      </c>
      <c r="E15" s="8">
        <v>3.9131050564966338E-2</v>
      </c>
      <c r="F15" s="8">
        <v>3.82143137753009E-2</v>
      </c>
      <c r="G15" s="30"/>
      <c r="H15" s="30"/>
      <c r="I15" s="30"/>
      <c r="J15" s="30"/>
    </row>
    <row r="16" spans="2:10" x14ac:dyDescent="0.3">
      <c r="B16" s="15" t="s">
        <v>49</v>
      </c>
      <c r="C16" s="8">
        <v>4.413501052594327E-2</v>
      </c>
      <c r="D16" s="8">
        <v>4.2390068265605055E-2</v>
      </c>
      <c r="E16" s="8">
        <v>5.512188204530076E-2</v>
      </c>
      <c r="F16" s="8">
        <v>5.3830522461109913E-2</v>
      </c>
      <c r="G16" s="30"/>
      <c r="H16" s="30"/>
      <c r="I16" s="30"/>
      <c r="J16" s="30"/>
    </row>
    <row r="17" spans="2:10" x14ac:dyDescent="0.3">
      <c r="B17" s="15" t="s">
        <v>50</v>
      </c>
      <c r="C17" s="8">
        <v>1.1641659928285886E-2</v>
      </c>
      <c r="D17" s="8">
        <v>1.4841507086895458E-2</v>
      </c>
      <c r="E17" s="8">
        <v>1.6955250681132423E-2</v>
      </c>
      <c r="F17" s="8">
        <v>1.655803410112805E-2</v>
      </c>
      <c r="G17" s="30"/>
      <c r="H17" s="30"/>
      <c r="I17" s="30"/>
      <c r="J17" s="30"/>
    </row>
    <row r="18" spans="2:10" x14ac:dyDescent="0.3">
      <c r="B18" s="15" t="s">
        <v>51</v>
      </c>
      <c r="C18" s="8">
        <v>0.17980005330110782</v>
      </c>
      <c r="D18" s="8">
        <v>0.16348146244382825</v>
      </c>
      <c r="E18" s="8">
        <v>0.15919526074850415</v>
      </c>
      <c r="F18" s="8">
        <v>0.14577869594792692</v>
      </c>
      <c r="G18" s="30"/>
      <c r="H18" s="30"/>
      <c r="I18" s="30"/>
      <c r="J18" s="30"/>
    </row>
    <row r="19" spans="2:10" x14ac:dyDescent="0.3">
      <c r="B19" s="15" t="s">
        <v>52</v>
      </c>
      <c r="C19" s="8">
        <v>3.8587660656513131E-2</v>
      </c>
      <c r="D19" s="8">
        <v>4.0666572310424989E-2</v>
      </c>
      <c r="E19" s="8">
        <v>4.6333744636366109E-2</v>
      </c>
      <c r="F19" s="8">
        <v>4.6831599476831479E-2</v>
      </c>
      <c r="G19" s="30"/>
      <c r="H19" s="30"/>
      <c r="I19" s="30"/>
      <c r="J19" s="30"/>
    </row>
    <row r="20" spans="2:10" x14ac:dyDescent="0.3">
      <c r="B20" s="15" t="s">
        <v>53</v>
      </c>
      <c r="C20" s="8">
        <v>4.6332286699234115E-2</v>
      </c>
      <c r="D20" s="8">
        <v>4.8451635314843713E-2</v>
      </c>
      <c r="E20" s="8">
        <v>4.5965922593931195E-2</v>
      </c>
      <c r="F20" s="8">
        <v>4.4889062869891569E-2</v>
      </c>
      <c r="G20" s="30"/>
      <c r="H20" s="30"/>
      <c r="I20" s="30"/>
      <c r="J20" s="30"/>
    </row>
    <row r="21" spans="2:10" x14ac:dyDescent="0.3">
      <c r="B21" s="15" t="s">
        <v>54</v>
      </c>
      <c r="C21" s="8">
        <v>5.2562374046387618E-2</v>
      </c>
      <c r="D21" s="8">
        <v>4.9467130652129022E-2</v>
      </c>
      <c r="E21" s="8">
        <v>4.5820497516698012E-2</v>
      </c>
      <c r="F21" s="8">
        <v>4.4747044716738224E-2</v>
      </c>
      <c r="G21" s="30"/>
      <c r="H21" s="30"/>
      <c r="I21" s="30"/>
      <c r="J21" s="30"/>
    </row>
    <row r="22" spans="2:10" x14ac:dyDescent="0.3">
      <c r="B22" s="3"/>
      <c r="C22" s="18"/>
      <c r="D22" s="18"/>
      <c r="E22" s="18"/>
      <c r="F22" s="18"/>
      <c r="G22" s="30"/>
      <c r="H22" s="30"/>
      <c r="I22" s="30"/>
      <c r="J22" s="30"/>
    </row>
    <row r="23" spans="2:10" x14ac:dyDescent="0.3">
      <c r="B23" s="2" t="s">
        <v>33</v>
      </c>
      <c r="C23" s="6">
        <v>7.0343715550036379E-2</v>
      </c>
      <c r="D23" s="6">
        <v>8.7740592248248234E-2</v>
      </c>
      <c r="E23" s="6">
        <v>8.3842453532092187E-2</v>
      </c>
      <c r="F23" s="6">
        <v>0.11605858849564622</v>
      </c>
      <c r="G23" s="30"/>
      <c r="H23" s="30"/>
      <c r="I23" s="30"/>
      <c r="J23" s="30"/>
    </row>
    <row r="24" spans="2:10" x14ac:dyDescent="0.3">
      <c r="B24" s="3"/>
      <c r="C24" s="3"/>
      <c r="D24" s="3"/>
      <c r="E24" s="3"/>
      <c r="F24" s="3"/>
      <c r="G24" s="30"/>
      <c r="H24" s="30"/>
      <c r="I24" s="30"/>
      <c r="J24" s="30"/>
    </row>
    <row r="25" spans="2:10" x14ac:dyDescent="0.3">
      <c r="B25" s="2" t="s">
        <v>38</v>
      </c>
      <c r="C25" s="3"/>
      <c r="D25" s="3"/>
      <c r="E25" s="3"/>
      <c r="F25" s="3"/>
      <c r="G25" s="30"/>
      <c r="H25" s="30"/>
      <c r="I25" s="30"/>
      <c r="J25" s="30"/>
    </row>
    <row r="26" spans="2:10" x14ac:dyDescent="0.3">
      <c r="B26" s="4" t="s">
        <v>39</v>
      </c>
      <c r="C26" s="8">
        <v>0.30277544885937785</v>
      </c>
      <c r="D26" s="8">
        <v>0.22038091741675306</v>
      </c>
      <c r="E26" s="8">
        <v>0.1991511045311575</v>
      </c>
      <c r="F26" s="8">
        <v>0.21141437324362766</v>
      </c>
      <c r="G26" s="30"/>
      <c r="H26" s="30"/>
      <c r="I26" s="30"/>
      <c r="J26" s="30"/>
    </row>
    <row r="27" spans="2:10" x14ac:dyDescent="0.3">
      <c r="B27" s="4" t="s">
        <v>40</v>
      </c>
      <c r="C27" s="8">
        <v>9.8919351702378464E-2</v>
      </c>
      <c r="D27" s="8">
        <v>8.9530450293563463E-2</v>
      </c>
      <c r="E27" s="8">
        <v>9.2626563871580817E-2</v>
      </c>
      <c r="F27" s="8">
        <v>7.74231791917257E-2</v>
      </c>
      <c r="G27" s="30"/>
      <c r="H27" s="30"/>
      <c r="I27" s="30"/>
      <c r="J27" s="30"/>
    </row>
    <row r="28" spans="2:10" x14ac:dyDescent="0.3">
      <c r="B28" s="3"/>
      <c r="C28" s="3"/>
      <c r="D28" s="3"/>
      <c r="E28" s="3"/>
      <c r="F28" s="3"/>
      <c r="G28" s="30"/>
      <c r="H28" s="30"/>
      <c r="I28" s="30"/>
      <c r="J28" s="30"/>
    </row>
    <row r="29" spans="2:10" x14ac:dyDescent="0.3">
      <c r="B29" s="2" t="s">
        <v>41</v>
      </c>
      <c r="C29" s="6">
        <v>-0.33135108501171995</v>
      </c>
      <c r="D29" s="6">
        <v>-0.22217077546206826</v>
      </c>
      <c r="E29" s="6">
        <v>-0.20793521487064615</v>
      </c>
      <c r="F29" s="6">
        <v>-0.17277896393970715</v>
      </c>
      <c r="G29" s="30"/>
      <c r="H29" s="30"/>
      <c r="I29" s="30"/>
      <c r="J29" s="30"/>
    </row>
    <row r="30" spans="2:10" x14ac:dyDescent="0.3">
      <c r="B30" s="15" t="s">
        <v>55</v>
      </c>
      <c r="C30" s="8">
        <v>8.4860926403116002E-2</v>
      </c>
      <c r="D30" s="8">
        <v>8.6079522963766614E-2</v>
      </c>
      <c r="E30" s="8">
        <v>8.3854629977422157E-2</v>
      </c>
      <c r="F30" s="8">
        <v>7.624514067805753E-2</v>
      </c>
      <c r="G30" s="30"/>
      <c r="H30" s="30"/>
      <c r="I30" s="30"/>
      <c r="J30" s="30"/>
    </row>
    <row r="31" spans="2:10" x14ac:dyDescent="0.3">
      <c r="B31" s="15" t="s">
        <v>56</v>
      </c>
      <c r="C31" s="8">
        <v>0.14287821727640368</v>
      </c>
      <c r="D31" s="8">
        <v>0.14129091232560725</v>
      </c>
      <c r="E31" s="8">
        <v>0.14019162931010259</v>
      </c>
      <c r="F31" s="8">
        <v>0.13005643475332582</v>
      </c>
      <c r="G31" s="30"/>
      <c r="H31" s="30"/>
      <c r="I31" s="30"/>
      <c r="J31" s="30"/>
    </row>
    <row r="32" spans="2:10" x14ac:dyDescent="0.3">
      <c r="B32" s="2" t="s">
        <v>42</v>
      </c>
      <c r="C32" s="6">
        <v>-0.55909022869123959</v>
      </c>
      <c r="D32" s="6">
        <v>-0.4495412107514421</v>
      </c>
      <c r="E32" s="6">
        <v>-0.43198147415817084</v>
      </c>
      <c r="F32" s="6">
        <v>-0.37908053937109049</v>
      </c>
      <c r="G32" s="30"/>
      <c r="H32" s="30"/>
      <c r="I32" s="30"/>
      <c r="J32" s="3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D0CBC-F27F-4898-97AC-324633CE7868}">
  <dimension ref="B2:F19"/>
  <sheetViews>
    <sheetView showGridLines="0" topLeftCell="A18" workbookViewId="0">
      <selection activeCell="C34" sqref="C34"/>
    </sheetView>
  </sheetViews>
  <sheetFormatPr defaultRowHeight="14" x14ac:dyDescent="0.3"/>
  <cols>
    <col min="1" max="1" width="2.58203125" customWidth="1"/>
    <col min="2" max="2" width="59.5" bestFit="1" customWidth="1"/>
    <col min="3" max="3" width="6.25" bestFit="1" customWidth="1"/>
  </cols>
  <sheetData>
    <row r="2" spans="2:6" x14ac:dyDescent="0.3">
      <c r="B2" s="1" t="s">
        <v>72</v>
      </c>
    </row>
    <row r="3" spans="2:6" x14ac:dyDescent="0.3">
      <c r="C3" s="25"/>
      <c r="D3" s="25"/>
      <c r="E3" s="25"/>
      <c r="F3" s="25"/>
    </row>
    <row r="4" spans="2:6" x14ac:dyDescent="0.3">
      <c r="B4" s="10" t="s">
        <v>73</v>
      </c>
      <c r="C4" s="9" t="s">
        <v>64</v>
      </c>
      <c r="D4" s="9" t="s">
        <v>65</v>
      </c>
      <c r="E4" s="9" t="s">
        <v>66</v>
      </c>
      <c r="F4" s="9" t="s">
        <v>68</v>
      </c>
    </row>
    <row r="5" spans="2:6" x14ac:dyDescent="0.3">
      <c r="B5" s="26" t="s">
        <v>69</v>
      </c>
      <c r="C5" s="27">
        <v>1</v>
      </c>
      <c r="D5" s="27">
        <v>1</v>
      </c>
      <c r="E5" s="27">
        <v>0.35</v>
      </c>
      <c r="F5" s="27">
        <v>0.25</v>
      </c>
    </row>
    <row r="6" spans="2:6" x14ac:dyDescent="0.3">
      <c r="B6" s="26" t="s">
        <v>70</v>
      </c>
      <c r="C6" s="27">
        <v>0</v>
      </c>
      <c r="D6" s="27">
        <v>0</v>
      </c>
      <c r="E6" s="27">
        <f>1-E5-E7</f>
        <v>0.35000000000000003</v>
      </c>
      <c r="F6" s="27">
        <f>1-F5-F7</f>
        <v>0.75</v>
      </c>
    </row>
    <row r="7" spans="2:6" x14ac:dyDescent="0.3">
      <c r="B7" s="26" t="s">
        <v>71</v>
      </c>
      <c r="C7" s="27">
        <v>0</v>
      </c>
      <c r="D7" s="27">
        <v>0</v>
      </c>
      <c r="E7" s="27">
        <v>0.3</v>
      </c>
      <c r="F7" s="27">
        <v>0</v>
      </c>
    </row>
    <row r="9" spans="2:6" ht="15.5" x14ac:dyDescent="0.35">
      <c r="B9" s="29" t="s">
        <v>63</v>
      </c>
      <c r="C9" s="25"/>
    </row>
    <row r="10" spans="2:6" x14ac:dyDescent="0.3">
      <c r="B10" s="2" t="s">
        <v>64</v>
      </c>
      <c r="C10" s="28">
        <v>1600</v>
      </c>
    </row>
    <row r="11" spans="2:6" x14ac:dyDescent="0.3">
      <c r="B11" s="2" t="s">
        <v>65</v>
      </c>
      <c r="C11" s="28">
        <v>3500</v>
      </c>
    </row>
    <row r="12" spans="2:6" x14ac:dyDescent="0.3">
      <c r="B12" s="2" t="s">
        <v>66</v>
      </c>
      <c r="C12" s="28">
        <v>4100</v>
      </c>
    </row>
    <row r="13" spans="2:6" x14ac:dyDescent="0.3">
      <c r="B13" s="2" t="s">
        <v>68</v>
      </c>
      <c r="C13" s="28">
        <v>8000</v>
      </c>
    </row>
    <row r="14" spans="2:6" x14ac:dyDescent="0.3">
      <c r="B14" s="25"/>
      <c r="C14" s="25"/>
    </row>
    <row r="15" spans="2:6" ht="15.5" x14ac:dyDescent="0.35">
      <c r="B15" s="29" t="s">
        <v>67</v>
      </c>
      <c r="C15" s="25"/>
    </row>
    <row r="16" spans="2:6" x14ac:dyDescent="0.3">
      <c r="B16" s="2" t="s">
        <v>64</v>
      </c>
      <c r="C16" s="28">
        <v>1839.9999999999998</v>
      </c>
    </row>
    <row r="17" spans="2:3" x14ac:dyDescent="0.3">
      <c r="B17" s="2" t="s">
        <v>65</v>
      </c>
      <c r="C17" s="28">
        <v>4024.9999999999995</v>
      </c>
    </row>
    <row r="18" spans="2:3" x14ac:dyDescent="0.3">
      <c r="B18" s="2" t="s">
        <v>66</v>
      </c>
      <c r="C18" s="28">
        <v>4715</v>
      </c>
    </row>
    <row r="19" spans="2:3" x14ac:dyDescent="0.3">
      <c r="B19" s="2" t="s">
        <v>68</v>
      </c>
      <c r="C19" s="28">
        <v>9200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38032-746A-4CD2-9064-38787CA16E50}">
  <dimension ref="B2:G8"/>
  <sheetViews>
    <sheetView showGridLines="0" workbookViewId="0">
      <selection activeCell="F7" sqref="F7"/>
    </sheetView>
  </sheetViews>
  <sheetFormatPr defaultRowHeight="14" x14ac:dyDescent="0.3"/>
  <cols>
    <col min="1" max="1" width="2.58203125" customWidth="1"/>
    <col min="2" max="2" width="13.5" customWidth="1"/>
    <col min="3" max="3" width="10.9140625" bestFit="1" customWidth="1"/>
  </cols>
  <sheetData>
    <row r="2" spans="2:7" x14ac:dyDescent="0.3">
      <c r="B2" s="34" t="s">
        <v>88</v>
      </c>
    </row>
    <row r="3" spans="2:7" x14ac:dyDescent="0.3">
      <c r="B3" s="33"/>
    </row>
    <row r="4" spans="2:7" x14ac:dyDescent="0.3">
      <c r="D4" s="10" t="s">
        <v>84</v>
      </c>
      <c r="E4" s="10" t="s">
        <v>85</v>
      </c>
      <c r="F4" s="10" t="s">
        <v>86</v>
      </c>
      <c r="G4" s="10" t="s">
        <v>87</v>
      </c>
    </row>
    <row r="5" spans="2:7" ht="14" customHeight="1" x14ac:dyDescent="0.3">
      <c r="C5" s="2" t="s">
        <v>89</v>
      </c>
      <c r="D5" s="8">
        <v>1</v>
      </c>
      <c r="E5" s="8">
        <v>1</v>
      </c>
      <c r="F5" s="8">
        <v>1</v>
      </c>
      <c r="G5" s="8">
        <v>1</v>
      </c>
    </row>
    <row r="6" spans="2:7" x14ac:dyDescent="0.3">
      <c r="B6" s="33"/>
      <c r="C6" s="2" t="s">
        <v>90</v>
      </c>
      <c r="D6" s="8">
        <v>0.2</v>
      </c>
      <c r="E6" s="8">
        <v>0.1</v>
      </c>
      <c r="F6" s="8">
        <v>0.05</v>
      </c>
      <c r="G6" s="8">
        <v>0</v>
      </c>
    </row>
    <row r="7" spans="2:7" x14ac:dyDescent="0.3">
      <c r="B7" s="33"/>
      <c r="C7" s="2" t="s">
        <v>91</v>
      </c>
      <c r="D7" s="8">
        <v>0</v>
      </c>
      <c r="E7" s="8">
        <v>0</v>
      </c>
      <c r="F7" s="8">
        <v>0</v>
      </c>
      <c r="G7" s="8">
        <v>0</v>
      </c>
    </row>
    <row r="8" spans="2:7" x14ac:dyDescent="0.3">
      <c r="B8" s="33"/>
      <c r="C8" s="2" t="s">
        <v>92</v>
      </c>
      <c r="D8" s="8">
        <v>0</v>
      </c>
      <c r="E8" s="8">
        <v>0</v>
      </c>
      <c r="F8" s="8">
        <v>0</v>
      </c>
      <c r="G8" s="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77183-BA4F-49F3-A064-5AA09A34075A}">
  <dimension ref="B2:H53"/>
  <sheetViews>
    <sheetView showGridLines="0" workbookViewId="0">
      <selection activeCell="F13" sqref="F13"/>
    </sheetView>
  </sheetViews>
  <sheetFormatPr defaultRowHeight="14" x14ac:dyDescent="0.3"/>
  <cols>
    <col min="1" max="1" width="2.58203125" customWidth="1"/>
    <col min="2" max="2" width="31.9140625" bestFit="1" customWidth="1"/>
    <col min="3" max="3" width="3.9140625" bestFit="1" customWidth="1"/>
    <col min="4" max="4" width="10.4140625" bestFit="1" customWidth="1"/>
    <col min="6" max="6" width="33.25" bestFit="1" customWidth="1"/>
    <col min="7" max="7" width="3.9140625" bestFit="1" customWidth="1"/>
    <col min="8" max="8" width="11.25" bestFit="1" customWidth="1"/>
    <col min="10" max="10" width="28.33203125" bestFit="1" customWidth="1"/>
    <col min="11" max="11" width="3.9140625" bestFit="1" customWidth="1"/>
    <col min="12" max="12" width="11.25" bestFit="1" customWidth="1"/>
  </cols>
  <sheetData>
    <row r="2" spans="2:8" x14ac:dyDescent="0.3">
      <c r="B2" s="1" t="s">
        <v>61</v>
      </c>
    </row>
    <row r="3" spans="2:8" x14ac:dyDescent="0.3">
      <c r="B3" s="1"/>
    </row>
    <row r="4" spans="2:8" ht="14.5" x14ac:dyDescent="0.35">
      <c r="B4" s="24" t="s">
        <v>62</v>
      </c>
    </row>
    <row r="5" spans="2:8" ht="14.5" x14ac:dyDescent="0.35">
      <c r="B5" s="24"/>
    </row>
    <row r="6" spans="2:8" x14ac:dyDescent="0.3">
      <c r="B6" s="1" t="s">
        <v>74</v>
      </c>
      <c r="C6" s="1"/>
      <c r="F6" s="1" t="s">
        <v>81</v>
      </c>
      <c r="G6" s="1"/>
    </row>
    <row r="7" spans="2:8" x14ac:dyDescent="0.3">
      <c r="B7" s="3" t="s">
        <v>75</v>
      </c>
      <c r="C7" s="3" t="s">
        <v>83</v>
      </c>
      <c r="D7" s="17">
        <v>80000</v>
      </c>
      <c r="F7" s="3" t="s">
        <v>82</v>
      </c>
      <c r="G7" s="3" t="s">
        <v>83</v>
      </c>
      <c r="H7" s="7">
        <v>180000</v>
      </c>
    </row>
    <row r="8" spans="2:8" x14ac:dyDescent="0.3">
      <c r="B8" s="3" t="s">
        <v>76</v>
      </c>
      <c r="C8" s="3" t="s">
        <v>83</v>
      </c>
      <c r="D8" s="17">
        <v>350000</v>
      </c>
      <c r="F8" s="3" t="s">
        <v>59</v>
      </c>
      <c r="G8" s="3" t="s">
        <v>83</v>
      </c>
      <c r="H8" s="7">
        <f>4*H7</f>
        <v>720000</v>
      </c>
    </row>
    <row r="9" spans="2:8" x14ac:dyDescent="0.3">
      <c r="B9" s="3" t="s">
        <v>77</v>
      </c>
      <c r="C9" s="3" t="s">
        <v>83</v>
      </c>
      <c r="D9" s="17">
        <f>SUM(D10:D12)</f>
        <v>1240000</v>
      </c>
      <c r="F9" s="3" t="s">
        <v>60</v>
      </c>
      <c r="G9" s="3" t="s">
        <v>83</v>
      </c>
      <c r="H9" s="7">
        <v>200000</v>
      </c>
    </row>
    <row r="10" spans="2:8" x14ac:dyDescent="0.3">
      <c r="B10" s="15" t="s">
        <v>78</v>
      </c>
      <c r="C10" s="3" t="s">
        <v>83</v>
      </c>
      <c r="D10" s="7">
        <v>170000</v>
      </c>
    </row>
    <row r="11" spans="2:8" x14ac:dyDescent="0.3">
      <c r="B11" s="15" t="s">
        <v>79</v>
      </c>
      <c r="C11" s="3" t="s">
        <v>83</v>
      </c>
      <c r="D11" s="7">
        <v>675000</v>
      </c>
    </row>
    <row r="12" spans="2:8" x14ac:dyDescent="0.3">
      <c r="B12" s="15" t="s">
        <v>80</v>
      </c>
      <c r="C12" s="3" t="s">
        <v>83</v>
      </c>
      <c r="D12" s="7">
        <v>395000</v>
      </c>
    </row>
    <row r="13" spans="2:8" x14ac:dyDescent="0.3">
      <c r="B13" s="2" t="s">
        <v>58</v>
      </c>
      <c r="C13" s="3" t="s">
        <v>83</v>
      </c>
      <c r="D13" s="32">
        <f>SUM(D7:D9)</f>
        <v>1670000</v>
      </c>
    </row>
    <row r="53" spans="2:4" x14ac:dyDescent="0.3">
      <c r="B53" s="22"/>
      <c r="C53" s="22"/>
      <c r="D53" s="2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C41BF-9924-443C-BA9A-5D0788537A1C}">
  <dimension ref="B2:D6"/>
  <sheetViews>
    <sheetView showGridLines="0" workbookViewId="0"/>
  </sheetViews>
  <sheetFormatPr defaultRowHeight="14" x14ac:dyDescent="0.3"/>
  <cols>
    <col min="1" max="1" width="2.58203125" customWidth="1"/>
    <col min="2" max="2" width="18.75" bestFit="1" customWidth="1"/>
    <col min="3" max="3" width="3.9140625" bestFit="1" customWidth="1"/>
    <col min="4" max="4" width="11.25" bestFit="1" customWidth="1"/>
  </cols>
  <sheetData>
    <row r="2" spans="2:4" x14ac:dyDescent="0.3">
      <c r="B2" s="1" t="s">
        <v>93</v>
      </c>
      <c r="C2" s="1"/>
    </row>
    <row r="4" spans="2:4" x14ac:dyDescent="0.3">
      <c r="B4" s="3" t="s">
        <v>94</v>
      </c>
      <c r="C4" s="3" t="s">
        <v>83</v>
      </c>
      <c r="D4" s="12">
        <v>150000000</v>
      </c>
    </row>
    <row r="5" spans="2:4" x14ac:dyDescent="0.3">
      <c r="B5" s="3" t="s">
        <v>95</v>
      </c>
      <c r="C5" s="3" t="s">
        <v>96</v>
      </c>
      <c r="D5" s="3">
        <v>15</v>
      </c>
    </row>
    <row r="6" spans="2:4" x14ac:dyDescent="0.3">
      <c r="B6" s="3" t="s">
        <v>97</v>
      </c>
      <c r="C6" s="3" t="s">
        <v>83</v>
      </c>
      <c r="D6" s="12">
        <v>60000000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94A9035813F2499BA83AB2DBF49620" ma:contentTypeVersion="14" ma:contentTypeDescription="Create a new document." ma:contentTypeScope="" ma:versionID="d930fa7f9ef80ba1265fcf8869cbb801">
  <xsd:schema xmlns:xsd="http://www.w3.org/2001/XMLSchema" xmlns:xs="http://www.w3.org/2001/XMLSchema" xmlns:p="http://schemas.microsoft.com/office/2006/metadata/properties" xmlns:ns2="b6c8852d-26e3-41c3-aac7-7ea5acc13ec3" xmlns:ns3="80f14c1e-dbdd-4488-a184-6ab2fb337c89" targetNamespace="http://schemas.microsoft.com/office/2006/metadata/properties" ma:root="true" ma:fieldsID="1ebe87cc7c6573d8c0a7edcf84ead7ce" ns2:_="" ns3:_="">
    <xsd:import namespace="b6c8852d-26e3-41c3-aac7-7ea5acc13ec3"/>
    <xsd:import namespace="80f14c1e-dbdd-4488-a184-6ab2fb337c8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8852d-26e3-41c3-aac7-7ea5acc13ec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b4ecd5e7-186b-40da-ac33-024fd38a749a}" ma:internalName="TaxCatchAll" ma:showField="CatchAllData" ma:web="b6c8852d-26e3-41c3-aac7-7ea5acc13e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f14c1e-dbdd-4488-a184-6ab2fb337c8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e10f7415-3fcf-41d8-be46-1facbaf9da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E7CD5D-0525-4DB8-B600-718D177D34CF}"/>
</file>

<file path=customXml/itemProps2.xml><?xml version="1.0" encoding="utf-8"?>
<ds:datastoreItem xmlns:ds="http://schemas.openxmlformats.org/officeDocument/2006/customXml" ds:itemID="{A8BD8574-64EB-4EC8-BDDC-214FF1218D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Vehicles and Ownership</vt:lpstr>
      <vt:lpstr>Utilization and Deployment</vt:lpstr>
      <vt:lpstr>Unit Economics</vt:lpstr>
      <vt:lpstr>P&amp;L</vt:lpstr>
      <vt:lpstr>Charging and Parking</vt:lpstr>
      <vt:lpstr>Market Penetration</vt:lpstr>
      <vt:lpstr>CAPEX</vt:lpstr>
      <vt:lpstr>Funding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Saptarag Hota</dc:creator>
  <cp:lastModifiedBy>Yugadhya Mathuria</cp:lastModifiedBy>
  <dcterms:created xsi:type="dcterms:W3CDTF">2024-08-21T07:16:11Z</dcterms:created>
  <dcterms:modified xsi:type="dcterms:W3CDTF">2024-08-27T08:53:05Z</dcterms:modified>
</cp:coreProperties>
</file>